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8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<sst xmlns="http://schemas.openxmlformats.org/spreadsheetml/2006/main" count="294" uniqueCount="267">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</sst>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22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67"/>
      <c r="C3" s="567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71"/>
      <c r="I5" s="572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73" t="s">
        <v>35</v>
      </c>
      <c r="D8" s="573"/>
      <c r="E8" s="574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0.24490117908681408</v>
      </c>
      <c r="H10" s="65" t="s">
        <v>240</v>
      </c>
      <c r="I10" s="437">
        <f>F38*10</f>
        <v>210768.73059888446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2.3888911067055391E-3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21076.873059888447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75" t="s">
        <v>93</v>
      </c>
      <c r="D15" s="576"/>
      <c r="E15" s="577"/>
      <c r="F15" s="114">
        <f>SUM(F10:F14)</f>
        <v>4899.3753333333334</v>
      </c>
      <c r="G15" s="115">
        <f>F15/F$34</f>
        <v>0.24729007019351962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78" t="s">
        <v>19</v>
      </c>
      <c r="C17" s="579"/>
      <c r="D17" s="579"/>
      <c r="E17" s="580"/>
      <c r="F17" s="121"/>
      <c r="G17" s="571"/>
      <c r="H17" s="581"/>
      <c r="I17" s="572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3798.6295279923079</v>
      </c>
      <c r="G19" s="127">
        <f>F19/F$34</f>
        <v>0.19173125117101203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7855.36</v>
      </c>
      <c r="G20" s="135">
        <f>F20/F$34</f>
        <v>0.39648983668979965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3.7287213815225449E-2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68" t="s">
        <v>49</v>
      </c>
      <c r="D26" s="569"/>
      <c r="E26" s="570"/>
      <c r="F26" s="142">
        <f>F15+F19+F20+F21</f>
        <v>17292.10886132564</v>
      </c>
      <c r="G26" s="152">
        <f>F26/F34</f>
        <v>0.87279837186955667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88" t="s">
        <v>48</v>
      </c>
      <c r="D28" s="589"/>
      <c r="E28" s="590"/>
      <c r="F28" s="106">
        <f>'7-Despesas Indiretas'!C17</f>
        <v>1118.3773916666667</v>
      </c>
      <c r="G28" s="135">
        <f>F28/F$34</f>
        <v>5.6448752110594649E-2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88" t="s">
        <v>151</v>
      </c>
      <c r="D30" s="589"/>
      <c r="E30" s="590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1" t="s">
        <v>174</v>
      </c>
      <c r="D32" s="592"/>
      <c r="E32" s="593"/>
      <c r="F32" s="134">
        <f>(F26+F28)*F30+F28</f>
        <v>2520.1518149695007</v>
      </c>
      <c r="G32" s="152">
        <f>G28+G30</f>
        <v>0.12720162813044336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96" t="s">
        <v>91</v>
      </c>
      <c r="D34" s="597"/>
      <c r="E34" s="598"/>
      <c r="F34" s="157">
        <f>F26+F32</f>
        <v>19812.26067629514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603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604"/>
      <c r="F38" s="594">
        <f>F34*D46</f>
        <v>21076.873059888447</v>
      </c>
      <c r="G38" s="595"/>
      <c r="H38" s="490">
        <f>F38/G42</f>
        <v>6.9331819275948838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605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2" t="s">
        <v>236</v>
      </c>
      <c r="F40" s="583"/>
      <c r="G40" s="436">
        <v>152</v>
      </c>
      <c r="H40" s="601" t="s">
        <v>248</v>
      </c>
      <c r="I40" s="602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84" t="s">
        <v>237</v>
      </c>
      <c r="F42" s="585"/>
      <c r="G42" s="436">
        <f>G40*20</f>
        <v>3040</v>
      </c>
      <c r="H42" s="599">
        <f>F38/20</f>
        <v>1053.8436529944224</v>
      </c>
      <c r="I42" s="600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30400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86">
        <v>44927</v>
      </c>
      <c r="I45" s="587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66" t="s">
        <v>118</v>
      </c>
      <c r="C47" s="566"/>
      <c r="D47" s="566"/>
      <c r="E47" s="566"/>
      <c r="F47" s="566"/>
      <c r="G47" s="566"/>
      <c r="H47" s="566"/>
      <c r="I47" s="566"/>
    </row>
    <row r="48" spans="2:9" ht="14.4">
      <c r="B48" s="348" t="s">
        <v>152</v>
      </c>
      <c r="C48" s="348"/>
      <c r="D48" s="348"/>
      <c r="E48" s="348"/>
    </row>
  </sheetData>
  <mergeCells count="19"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B3" zoomScale="115" zoomScaleNormal="115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152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3142.1440000000002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3798.6295279923079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28" zoomScale="110" zoomScaleNormal="110" workbookViewId="0">
      <selection activeCell="A62" sqref="A62:F6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31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2.72656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16" zoomScaleNormal="100" workbookViewId="0">
      <selection activeCell="B48" sqref="B48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152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3040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152</v>
      </c>
      <c r="G20" s="556">
        <f>F20/D20*E20*20</f>
        <v>7855.36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2023-01-09T11:36:36Z</cp:lastPrinted>
  <dcterms:created xsi:type="dcterms:W3CDTF">2013-07-18T12:26:35Z</dcterms:created>
  <dcterms:modified xsi:type="dcterms:W3CDTF">2023-01-10T20:33:30Z</dcterms:modified>
</cp:coreProperties>
</file>